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28830" windowHeight="7590" activeTab="1"/>
  </bookViews>
  <sheets>
    <sheet name="přípojky_schema" sheetId="2" r:id="rId1"/>
    <sheet name="TABULKA KRALUPY" sheetId="3" r:id="rId2"/>
    <sheet name="List4" sheetId="4" r:id="rId3"/>
    <sheet name="List5" sheetId="5" r:id="rId4"/>
    <sheet name="List6" sheetId="6" r:id="rId5"/>
    <sheet name="List7" sheetId="7" r:id="rId6"/>
    <sheet name="List8" sheetId="8" r:id="rId7"/>
    <sheet name="List9" sheetId="9" r:id="rId8"/>
    <sheet name="List10" sheetId="10" r:id="rId9"/>
    <sheet name="List11" sheetId="11" r:id="rId10"/>
    <sheet name="List12" sheetId="12" r:id="rId11"/>
    <sheet name="List13" sheetId="13" r:id="rId12"/>
    <sheet name="List14" sheetId="14" r:id="rId13"/>
    <sheet name="List15" sheetId="15" r:id="rId14"/>
    <sheet name="List16" sheetId="16" r:id="rId15"/>
  </sheets>
  <calcPr calcId="145621"/>
</workbook>
</file>

<file path=xl/calcChain.xml><?xml version="1.0" encoding="utf-8"?>
<calcChain xmlns="http://schemas.openxmlformats.org/spreadsheetml/2006/main">
  <c r="P22" i="3" l="1"/>
  <c r="T22" i="3"/>
  <c r="V22" i="3"/>
  <c r="P4" i="3" l="1"/>
  <c r="P18" i="3"/>
  <c r="L21" i="3" l="1"/>
  <c r="L20" i="3"/>
  <c r="N19" i="3" l="1"/>
  <c r="M19" i="3"/>
  <c r="M13" i="3"/>
  <c r="N13" i="3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4" i="3"/>
  <c r="P24" i="3"/>
  <c r="P23" i="3"/>
  <c r="L19" i="3"/>
  <c r="I19" i="3"/>
  <c r="I21" i="3"/>
  <c r="M21" i="3" s="1"/>
  <c r="N22" i="3" l="1"/>
  <c r="L12" i="3"/>
  <c r="L13" i="3"/>
  <c r="I12" i="3"/>
  <c r="L11" i="3"/>
  <c r="I11" i="3"/>
  <c r="M12" i="3" l="1"/>
  <c r="M11" i="3"/>
  <c r="L10" i="3"/>
  <c r="L17" i="3"/>
  <c r="I10" i="3"/>
  <c r="I17" i="3"/>
  <c r="I15" i="3"/>
  <c r="M15" i="3" s="1"/>
  <c r="L14" i="3"/>
  <c r="I14" i="3"/>
  <c r="M14" i="3" s="1"/>
  <c r="I13" i="3"/>
  <c r="L9" i="3"/>
  <c r="I9" i="3"/>
  <c r="M10" i="3" l="1"/>
  <c r="M17" i="3"/>
  <c r="M9" i="3"/>
  <c r="I8" i="3"/>
  <c r="L8" i="3"/>
  <c r="I7" i="3"/>
  <c r="L7" i="3"/>
  <c r="L6" i="3"/>
  <c r="I6" i="3"/>
  <c r="I3" i="3"/>
  <c r="M8" i="3" l="1"/>
  <c r="M7" i="3"/>
  <c r="M6" i="3"/>
  <c r="L3" i="3" l="1"/>
  <c r="M3" i="3" s="1"/>
  <c r="L16" i="3" l="1"/>
  <c r="I16" i="3"/>
  <c r="M16" i="3" l="1"/>
  <c r="I20" i="3"/>
  <c r="M20" i="3" s="1"/>
</calcChain>
</file>

<file path=xl/sharedStrings.xml><?xml version="1.0" encoding="utf-8"?>
<sst xmlns="http://schemas.openxmlformats.org/spreadsheetml/2006/main" count="154" uniqueCount="77">
  <si>
    <t>ZPŮSOB 
NAPOJENÍ 
NA STOKU</t>
  </si>
  <si>
    <t>DN PŘÍPOJKY/ 
/MATERIÁL</t>
  </si>
  <si>
    <t>(m n.m.)</t>
  </si>
  <si>
    <t>(m)</t>
  </si>
  <si>
    <t xml:space="preserve">DÉLKA PŘÍPOJKY
(L)
</t>
  </si>
  <si>
    <t>KANALIZAČNÍ 
 PŘÍPOJKY</t>
  </si>
  <si>
    <t>HLAVNÍ STOKA</t>
  </si>
  <si>
    <t xml:space="preserve">KÓTA NAPOJENÍ PŘÍPOJKY NA STOKU / KŠ
(D) </t>
  </si>
  <si>
    <t>pravá</t>
  </si>
  <si>
    <t>levá</t>
  </si>
  <si>
    <t>KŘÍŽENÍ PODZEMNÍCH SÍTÍ
(od hlavní stoky)</t>
  </si>
  <si>
    <t>STANIČENÍ
HLAVNÍ 
STOKY</t>
  </si>
  <si>
    <t>KÓTA DNA 
POTRUBÍ U UV
(B)</t>
  </si>
  <si>
    <t xml:space="preserve">KÓTA NIVELETY 
STOKY V MÍSTĚ 
NAPOJENÍ  
(E) </t>
  </si>
  <si>
    <t xml:space="preserve">SKLON 
PŘÍPOJKY 
</t>
  </si>
  <si>
    <t>-</t>
  </si>
  <si>
    <t>(̨%)</t>
  </si>
  <si>
    <t>KÓTA 
POTRUBÍ U UV
(C)</t>
  </si>
  <si>
    <t>TVAROVKY NA PŘÍPOJCE
(předpoklad)</t>
  </si>
  <si>
    <t>0,6 - vodovod</t>
  </si>
  <si>
    <t>1x koleno 45°</t>
  </si>
  <si>
    <t>UV-14
(odtok -1,3)</t>
  </si>
  <si>
    <t>1x koleno 30°</t>
  </si>
  <si>
    <t>150 / PVC-U 
(SN16)</t>
  </si>
  <si>
    <t>7,5 - vodovod 
7,6 - plyn STL</t>
  </si>
  <si>
    <t>napojení do KŠ2</t>
  </si>
  <si>
    <t>200 / PVC-U 
(SN16)</t>
  </si>
  <si>
    <t>(vsak RR3)</t>
  </si>
  <si>
    <t>stávající kanalizace 
KAM - DN400</t>
  </si>
  <si>
    <t>OV-1
(odtok -0,93)</t>
  </si>
  <si>
    <t>OV-4
(odtok -0,93)</t>
  </si>
  <si>
    <t>OV-2
(odtok -0,89)</t>
  </si>
  <si>
    <t>2x koleno 15°</t>
  </si>
  <si>
    <t>KÓTA  TERÉNU 
U UV
(A)</t>
  </si>
  <si>
    <t>OV-5
(odtok -1,19)</t>
  </si>
  <si>
    <t>UV-6
(odtok -1,01)</t>
  </si>
  <si>
    <t>OV-7
(odtok -1,19)</t>
  </si>
  <si>
    <t>STRANA 
NAPOJENÍ 
NA STOKU
(po směru toku hl.  stoky)</t>
  </si>
  <si>
    <t>11,2 - sděl. kabel</t>
  </si>
  <si>
    <t>UV-11
(odtok -1,01)</t>
  </si>
  <si>
    <t>stávající kanalizace 
BET - DN700</t>
  </si>
  <si>
    <t>1x koleno 87,5°</t>
  </si>
  <si>
    <t>UV-12
(odtok -1,01)</t>
  </si>
  <si>
    <t>0,1 - STL plyn
1,5 - sděl. kabel
1,9 - sděl. kabel</t>
  </si>
  <si>
    <t>odbočka DN150 / 45°</t>
  </si>
  <si>
    <t>levá (z vrchu)</t>
  </si>
  <si>
    <t>UV-13
(odtok -0,85)</t>
  </si>
  <si>
    <t>UV-15
(odtok -1,3)</t>
  </si>
  <si>
    <t>nový kabel VO</t>
  </si>
  <si>
    <t>UV-8
(odtok -1,01)</t>
  </si>
  <si>
    <t>1x koleno 15°
1x koleno 30°</t>
  </si>
  <si>
    <t>OV-9
(odtok -1,29)</t>
  </si>
  <si>
    <t>do koncové KŠ</t>
  </si>
  <si>
    <t>UV-10
(odtok -1,01)</t>
  </si>
  <si>
    <r>
      <t xml:space="preserve">univ. kolmé sedlo FLEX-SEAL (FA150B)
DN150 (vývrt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172mm)</t>
    </r>
  </si>
  <si>
    <r>
      <t xml:space="preserve">do KŠ - vývrt </t>
    </r>
    <r>
      <rPr>
        <sz val="10"/>
        <rFont val="Calibri"/>
        <family val="2"/>
        <charset val="238"/>
      </rPr>
      <t>Ø250</t>
    </r>
    <r>
      <rPr>
        <sz val="10"/>
        <rFont val="Arial CE"/>
        <charset val="238"/>
      </rPr>
      <t>mm, segmentové těsnění prostupů Taylor-Seal (příp. bentonit. páska + cementová zálivka)</t>
    </r>
  </si>
  <si>
    <r>
      <t xml:space="preserve">univ. kolmé sedlo FLEX-SEAL (FA150ST)
DN150 (vývrt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172mm)</t>
    </r>
  </si>
  <si>
    <t>2,45 - kanalizace
8,5 - STL plyn
9,8 - vodovod</t>
  </si>
  <si>
    <t>UV-Ž1
(žlab DN100)</t>
  </si>
  <si>
    <t>univ. kolmé sedlo FLEX-SEAL (FA150B)
DN150 (vývrt Ø172mm)</t>
  </si>
  <si>
    <t>2,1 - vodovod</t>
  </si>
  <si>
    <t>2,4 - vodovod
2,9 - STL plyn
3,6 - el. kabel VO
4,2 - STL plyn
4,3 - sděl. kabel
4,9 el.kabel NN</t>
  </si>
  <si>
    <t>1,9 - vodovod
2,6 - STL plyn
3,4 - el. kabel VO
3,7 - STL plyn
3,9 - sděl. kabel
4,4 el.kabel NN</t>
  </si>
  <si>
    <t xml:space="preserve">2x koleno 87,5°
1x odbočka 150/45°
</t>
  </si>
  <si>
    <t>UV-Ž2
(odtok -0,77)</t>
  </si>
  <si>
    <t>stávající kanalizace 
KAM - DN300</t>
  </si>
  <si>
    <t>přípojka od UV-Ž je předmětem podélného profilu (viz. příloha příslušného podélného profilu)</t>
  </si>
  <si>
    <t>přípojka od OV2 je předmětem podélného profilu (viz. příloha příslušného podélného profilu)</t>
  </si>
  <si>
    <t>svody od 
č.p. 372/260</t>
  </si>
  <si>
    <t>svod od 
č.p. 372</t>
  </si>
  <si>
    <t>(vsak RR2)</t>
  </si>
  <si>
    <t>H
(svislá část přípojky)</t>
  </si>
  <si>
    <t>CELKEM</t>
  </si>
  <si>
    <t>1x koleno 45°
1x koleno 87,5°</t>
  </si>
  <si>
    <t>jedná se o napojení na stávající přípojku od rušené uliční vpusti (nutno ověřit hloubku uložení materiál … předpoklad použítí přechodky DN150 beton / plast)</t>
  </si>
  <si>
    <t>K přípojkám bude připočítáno 15ks přesuvek DN150 a 
3ks přesuvek DN200.</t>
  </si>
  <si>
    <t>OV-3
(odtok -0,93)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</si>
</sst>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/>
    </xf>
    <xf numFmtId="4" fontId="0" fillId="0" borderId="7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/>
    </xf>
    <xf numFmtId="4" fontId="0" fillId="0" borderId="11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Continuous" vertical="center" wrapText="1"/>
    </xf>
    <xf numFmtId="0" fontId="0" fillId="0" borderId="10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4" fontId="0" fillId="0" borderId="1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Continuous" vertical="center"/>
    </xf>
    <xf numFmtId="4" fontId="0" fillId="0" borderId="7" xfId="0" applyNumberFormat="1" applyFont="1" applyFill="1" applyBorder="1" applyAlignment="1">
      <alignment horizontal="centerContinuous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right"/>
    </xf>
    <xf numFmtId="0" fontId="0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18" xfId="0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/>
    </xf>
    <xf numFmtId="164" fontId="0" fillId="0" borderId="0" xfId="0" applyNumberForma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right"/>
    </xf>
    <xf numFmtId="4" fontId="0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17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27</xdr:row>
      <xdr:rowOff>47625</xdr:rowOff>
    </xdr:from>
    <xdr:to>
      <xdr:col>8</xdr:col>
      <xdr:colOff>200025</xdr:colOff>
      <xdr:row>47</xdr:row>
      <xdr:rowOff>57150</xdr:rowOff>
    </xdr:to>
    <xdr:grpSp>
      <xdr:nvGrpSpPr>
        <xdr:cNvPr id="3561" name="Group 55"/>
        <xdr:cNvGrpSpPr>
          <a:grpSpLocks/>
        </xdr:cNvGrpSpPr>
      </xdr:nvGrpSpPr>
      <xdr:grpSpPr bwMode="auto">
        <a:xfrm>
          <a:off x="695325" y="4419600"/>
          <a:ext cx="4381500" cy="3248025"/>
          <a:chOff x="35" y="318"/>
          <a:chExt cx="460" cy="341"/>
        </a:xfrm>
      </xdr:grpSpPr>
      <xdr:sp macro="" textlink="">
        <xdr:nvSpPr>
          <xdr:cNvPr id="3584" name="Rectangle 24" descr="50%"/>
          <xdr:cNvSpPr>
            <a:spLocks noChangeArrowheads="1"/>
          </xdr:cNvSpPr>
        </xdr:nvSpPr>
        <xdr:spPr bwMode="auto">
          <a:xfrm>
            <a:off x="35" y="366"/>
            <a:ext cx="442" cy="293"/>
          </a:xfrm>
          <a:prstGeom prst="rect">
            <a:avLst/>
          </a:prstGeom>
          <a:pattFill prst="pct50">
            <a:fgClr>
              <a:srgbClr val="C0C0C0"/>
            </a:fgClr>
            <a:bgClr>
              <a:srgbClr val="FFFFFF"/>
            </a:bgClr>
          </a:patt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585" name="Line 25"/>
          <xdr:cNvSpPr>
            <a:spLocks noChangeShapeType="1"/>
          </xdr:cNvSpPr>
        </xdr:nvSpPr>
        <xdr:spPr bwMode="auto">
          <a:xfrm>
            <a:off x="35" y="366"/>
            <a:ext cx="44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3586" name="Group 26"/>
          <xdr:cNvGrpSpPr>
            <a:grpSpLocks/>
          </xdr:cNvGrpSpPr>
        </xdr:nvGrpSpPr>
        <xdr:grpSpPr bwMode="auto">
          <a:xfrm>
            <a:off x="44" y="318"/>
            <a:ext cx="67" cy="48"/>
            <a:chOff x="2880" y="3744"/>
            <a:chExt cx="1008" cy="720"/>
          </a:xfrm>
        </xdr:grpSpPr>
        <xdr:sp macro="" textlink="">
          <xdr:nvSpPr>
            <xdr:cNvPr id="3612" name="AutoShape 27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86" name="Text Box 28"/>
            <xdr:cNvSpPr txBox="1">
              <a:spLocks noChangeArrowheads="1"/>
            </xdr:cNvSpPr>
          </xdr:nvSpPr>
          <xdr:spPr bwMode="auto">
            <a:xfrm>
              <a:off x="3166" y="3744"/>
              <a:ext cx="722" cy="43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614" name="Line 29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87" name="Group 30"/>
          <xdr:cNvGrpSpPr>
            <a:grpSpLocks/>
          </xdr:cNvGrpSpPr>
        </xdr:nvGrpSpPr>
        <xdr:grpSpPr bwMode="auto">
          <a:xfrm>
            <a:off x="380" y="470"/>
            <a:ext cx="67" cy="48"/>
            <a:chOff x="2880" y="3744"/>
            <a:chExt cx="1008" cy="720"/>
          </a:xfrm>
        </xdr:grpSpPr>
        <xdr:sp macro="" textlink="">
          <xdr:nvSpPr>
            <xdr:cNvPr id="3609" name="AutoShape 31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83" name="Text Box 32"/>
            <xdr:cNvSpPr txBox="1">
              <a:spLocks noChangeArrowheads="1"/>
            </xdr:cNvSpPr>
          </xdr:nvSpPr>
          <xdr:spPr bwMode="auto">
            <a:xfrm>
              <a:off x="3166" y="3744"/>
              <a:ext cx="722" cy="43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611" name="Line 33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88" name="Group 34"/>
          <xdr:cNvGrpSpPr>
            <a:grpSpLocks/>
          </xdr:cNvGrpSpPr>
        </xdr:nvGrpSpPr>
        <xdr:grpSpPr bwMode="auto">
          <a:xfrm>
            <a:off x="428" y="583"/>
            <a:ext cx="67" cy="48"/>
            <a:chOff x="2880" y="3744"/>
            <a:chExt cx="1008" cy="720"/>
          </a:xfrm>
        </xdr:grpSpPr>
        <xdr:sp macro="" textlink="">
          <xdr:nvSpPr>
            <xdr:cNvPr id="3606" name="AutoShape 35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80" name="Text Box 36"/>
            <xdr:cNvSpPr txBox="1">
              <a:spLocks noChangeArrowheads="1"/>
            </xdr:cNvSpPr>
          </xdr:nvSpPr>
          <xdr:spPr bwMode="auto">
            <a:xfrm>
              <a:off x="3166" y="3744"/>
              <a:ext cx="722" cy="43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608" name="Line 37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3589" name="Line 38"/>
          <xdr:cNvSpPr>
            <a:spLocks noChangeShapeType="1"/>
          </xdr:cNvSpPr>
        </xdr:nvSpPr>
        <xdr:spPr bwMode="auto">
          <a:xfrm flipH="1">
            <a:off x="418" y="631"/>
            <a:ext cx="29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0" name="Freeform 39"/>
          <xdr:cNvSpPr>
            <a:spLocks/>
          </xdr:cNvSpPr>
        </xdr:nvSpPr>
        <xdr:spPr bwMode="auto">
          <a:xfrm>
            <a:off x="54" y="470"/>
            <a:ext cx="337" cy="105"/>
          </a:xfrm>
          <a:custGeom>
            <a:avLst/>
            <a:gdLst>
              <a:gd name="T0" fmla="*/ 26 w 5341"/>
              <a:gd name="T1" fmla="*/ 0 h 1584"/>
              <a:gd name="T2" fmla="*/ 4943 w 5341"/>
              <a:gd name="T3" fmla="*/ 426 h 1584"/>
              <a:gd name="T4" fmla="*/ 5341 w 5341"/>
              <a:gd name="T5" fmla="*/ 864 h 1584"/>
              <a:gd name="T6" fmla="*/ 5341 w 5341"/>
              <a:gd name="T7" fmla="*/ 1584 h 1584"/>
              <a:gd name="T8" fmla="*/ 5085 w 5341"/>
              <a:gd name="T9" fmla="*/ 1584 h 1584"/>
              <a:gd name="T10" fmla="*/ 5085 w 5341"/>
              <a:gd name="T11" fmla="*/ 994 h 1584"/>
              <a:gd name="T12" fmla="*/ 4801 w 5341"/>
              <a:gd name="T13" fmla="*/ 710 h 1584"/>
              <a:gd name="T14" fmla="*/ 0 w 5341"/>
              <a:gd name="T15" fmla="*/ 284 h 1584"/>
              <a:gd name="T16" fmla="*/ 26 w 5341"/>
              <a:gd name="T17" fmla="*/ 0 h 158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5341" h="1584">
                <a:moveTo>
                  <a:pt x="26" y="0"/>
                </a:moveTo>
                <a:lnTo>
                  <a:pt x="4943" y="426"/>
                </a:lnTo>
                <a:lnTo>
                  <a:pt x="5341" y="864"/>
                </a:lnTo>
                <a:lnTo>
                  <a:pt x="5341" y="1584"/>
                </a:lnTo>
                <a:lnTo>
                  <a:pt x="5085" y="1584"/>
                </a:lnTo>
                <a:lnTo>
                  <a:pt x="5085" y="994"/>
                </a:lnTo>
                <a:lnTo>
                  <a:pt x="4801" y="710"/>
                </a:lnTo>
                <a:lnTo>
                  <a:pt x="0" y="284"/>
                </a:lnTo>
                <a:lnTo>
                  <a:pt x="26" y="0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91" name="Oval 40"/>
          <xdr:cNvSpPr>
            <a:spLocks noChangeArrowheads="1"/>
          </xdr:cNvSpPr>
        </xdr:nvSpPr>
        <xdr:spPr bwMode="auto">
          <a:xfrm>
            <a:off x="351" y="563"/>
            <a:ext cx="67" cy="6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grpSp>
        <xdr:nvGrpSpPr>
          <xdr:cNvPr id="3592" name="Group 41"/>
          <xdr:cNvGrpSpPr>
            <a:grpSpLocks/>
          </xdr:cNvGrpSpPr>
        </xdr:nvGrpSpPr>
        <xdr:grpSpPr bwMode="auto">
          <a:xfrm>
            <a:off x="35" y="441"/>
            <a:ext cx="67" cy="48"/>
            <a:chOff x="2880" y="3744"/>
            <a:chExt cx="1008" cy="720"/>
          </a:xfrm>
        </xdr:grpSpPr>
        <xdr:sp macro="" textlink="">
          <xdr:nvSpPr>
            <xdr:cNvPr id="3603" name="AutoShape 42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7" name="Text Box 43"/>
            <xdr:cNvSpPr txBox="1">
              <a:spLocks noChangeArrowheads="1"/>
            </xdr:cNvSpPr>
          </xdr:nvSpPr>
          <xdr:spPr bwMode="auto">
            <a:xfrm>
              <a:off x="3166" y="3744"/>
              <a:ext cx="722" cy="43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605" name="Line 44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3593" name="Line 45"/>
          <xdr:cNvSpPr>
            <a:spLocks noChangeShapeType="1"/>
          </xdr:cNvSpPr>
        </xdr:nvSpPr>
        <xdr:spPr bwMode="auto">
          <a:xfrm flipH="1">
            <a:off x="374" y="518"/>
            <a:ext cx="2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3594" name="Group 46"/>
          <xdr:cNvGrpSpPr>
            <a:grpSpLocks/>
          </xdr:cNvGrpSpPr>
        </xdr:nvGrpSpPr>
        <xdr:grpSpPr bwMode="auto">
          <a:xfrm>
            <a:off x="54" y="384"/>
            <a:ext cx="329" cy="66"/>
            <a:chOff x="2605" y="1991"/>
            <a:chExt cx="4934" cy="991"/>
          </a:xfrm>
        </xdr:grpSpPr>
        <xdr:sp macro="" textlink="">
          <xdr:nvSpPr>
            <xdr:cNvPr id="3599" name="Line 47"/>
            <xdr:cNvSpPr>
              <a:spLocks noChangeShapeType="1"/>
            </xdr:cNvSpPr>
          </xdr:nvSpPr>
          <xdr:spPr bwMode="auto">
            <a:xfrm>
              <a:off x="2605" y="2414"/>
              <a:ext cx="4934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lg"/>
              <a:tailEnd type="triangle" w="med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" name="Text Box 48"/>
            <xdr:cNvSpPr txBox="1">
              <a:spLocks noChangeArrowheads="1"/>
            </xdr:cNvSpPr>
          </xdr:nvSpPr>
          <xdr:spPr bwMode="auto">
            <a:xfrm>
              <a:off x="4690" y="1991"/>
              <a:ext cx="570" cy="42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601" name="Line 49"/>
            <xdr:cNvSpPr>
              <a:spLocks noChangeShapeType="1"/>
            </xdr:cNvSpPr>
          </xdr:nvSpPr>
          <xdr:spPr bwMode="auto">
            <a:xfrm>
              <a:off x="2605" y="2272"/>
              <a:ext cx="0" cy="42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2" name="Line 50"/>
            <xdr:cNvSpPr>
              <a:spLocks noChangeShapeType="1"/>
            </xdr:cNvSpPr>
          </xdr:nvSpPr>
          <xdr:spPr bwMode="auto">
            <a:xfrm>
              <a:off x="7539" y="2272"/>
              <a:ext cx="0" cy="71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3595" name="Line 51"/>
          <xdr:cNvSpPr>
            <a:spLocks noChangeShapeType="1"/>
          </xdr:cNvSpPr>
        </xdr:nvSpPr>
        <xdr:spPr bwMode="auto">
          <a:xfrm>
            <a:off x="447" y="518"/>
            <a:ext cx="0" cy="4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lg"/>
            <a:tailEnd type="triangle" w="med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Text Box 52"/>
          <xdr:cNvSpPr txBox="1">
            <a:spLocks noChangeArrowheads="1"/>
          </xdr:cNvSpPr>
        </xdr:nvSpPr>
        <xdr:spPr bwMode="auto">
          <a:xfrm>
            <a:off x="418" y="526"/>
            <a:ext cx="20" cy="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900"/>
              </a:lnSpc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  <a:p>
            <a:pPr algn="l" rtl="0">
              <a:lnSpc>
                <a:spcPts val="900"/>
              </a:lnSpc>
              <a:defRPr sz="1000"/>
            </a:pPr>
            <a:endParaRPr lang="cs-CZ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3597" name="Line 53"/>
          <xdr:cNvSpPr>
            <a:spLocks noChangeShapeType="1"/>
          </xdr:cNvSpPr>
        </xdr:nvSpPr>
        <xdr:spPr bwMode="auto">
          <a:xfrm flipH="1">
            <a:off x="419" y="518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8" name="Line 54"/>
          <xdr:cNvSpPr>
            <a:spLocks noChangeShapeType="1"/>
          </xdr:cNvSpPr>
        </xdr:nvSpPr>
        <xdr:spPr bwMode="auto">
          <a:xfrm flipH="1">
            <a:off x="419" y="564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</xdr:col>
      <xdr:colOff>0</xdr:colOff>
      <xdr:row>5</xdr:row>
      <xdr:rowOff>0</xdr:rowOff>
    </xdr:from>
    <xdr:to>
      <xdr:col>8</xdr:col>
      <xdr:colOff>114300</xdr:colOff>
      <xdr:row>19</xdr:row>
      <xdr:rowOff>152400</xdr:rowOff>
    </xdr:to>
    <xdr:grpSp>
      <xdr:nvGrpSpPr>
        <xdr:cNvPr id="3562" name="Group 1"/>
        <xdr:cNvGrpSpPr>
          <a:grpSpLocks/>
        </xdr:cNvGrpSpPr>
      </xdr:nvGrpSpPr>
      <xdr:grpSpPr bwMode="auto">
        <a:xfrm>
          <a:off x="609600" y="809625"/>
          <a:ext cx="4381500" cy="2419350"/>
          <a:chOff x="2317" y="864"/>
          <a:chExt cx="6899" cy="3822"/>
        </a:xfrm>
      </xdr:grpSpPr>
      <xdr:sp macro="" textlink="">
        <xdr:nvSpPr>
          <xdr:cNvPr id="3563" name="Rectangle 2" descr="50%"/>
          <xdr:cNvSpPr>
            <a:spLocks noChangeArrowheads="1"/>
          </xdr:cNvSpPr>
        </xdr:nvSpPr>
        <xdr:spPr bwMode="auto">
          <a:xfrm>
            <a:off x="2320" y="1584"/>
            <a:ext cx="6624" cy="3102"/>
          </a:xfrm>
          <a:prstGeom prst="rect">
            <a:avLst/>
          </a:prstGeom>
          <a:pattFill prst="pct50">
            <a:fgClr>
              <a:srgbClr val="C0C0C0"/>
            </a:fgClr>
            <a:bgClr>
              <a:srgbClr val="FFFFFF"/>
            </a:bgClr>
          </a:patt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564" name="Rectangle 3"/>
          <xdr:cNvSpPr>
            <a:spLocks noChangeArrowheads="1"/>
          </xdr:cNvSpPr>
        </xdr:nvSpPr>
        <xdr:spPr bwMode="auto">
          <a:xfrm rot="304188">
            <a:off x="2592" y="3456"/>
            <a:ext cx="4608" cy="28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565" name="Oval 4"/>
          <xdr:cNvSpPr>
            <a:spLocks noChangeArrowheads="1"/>
          </xdr:cNvSpPr>
        </xdr:nvSpPr>
        <xdr:spPr bwMode="auto">
          <a:xfrm>
            <a:off x="7056" y="3456"/>
            <a:ext cx="1008" cy="100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66" name="Line 5"/>
          <xdr:cNvSpPr>
            <a:spLocks noChangeShapeType="1"/>
          </xdr:cNvSpPr>
        </xdr:nvSpPr>
        <xdr:spPr bwMode="auto">
          <a:xfrm>
            <a:off x="2317" y="1584"/>
            <a:ext cx="662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3567" name="Group 6"/>
          <xdr:cNvGrpSpPr>
            <a:grpSpLocks/>
          </xdr:cNvGrpSpPr>
        </xdr:nvGrpSpPr>
        <xdr:grpSpPr bwMode="auto">
          <a:xfrm>
            <a:off x="2448" y="864"/>
            <a:ext cx="1008" cy="720"/>
            <a:chOff x="2880" y="3744"/>
            <a:chExt cx="1008" cy="720"/>
          </a:xfrm>
        </xdr:grpSpPr>
        <xdr:sp macro="" textlink="">
          <xdr:nvSpPr>
            <xdr:cNvPr id="3581" name="AutoShape 7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8" name="Text Box 8"/>
            <xdr:cNvSpPr txBox="1">
              <a:spLocks noChangeArrowheads="1"/>
            </xdr:cNvSpPr>
          </xdr:nvSpPr>
          <xdr:spPr bwMode="auto">
            <a:xfrm>
              <a:off x="3169" y="3744"/>
              <a:ext cx="720" cy="4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583" name="Line 9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68" name="Group 10"/>
          <xdr:cNvGrpSpPr>
            <a:grpSpLocks/>
          </xdr:cNvGrpSpPr>
        </xdr:nvGrpSpPr>
        <xdr:grpSpPr bwMode="auto">
          <a:xfrm>
            <a:off x="2317" y="2829"/>
            <a:ext cx="1008" cy="720"/>
            <a:chOff x="2880" y="3744"/>
            <a:chExt cx="1008" cy="720"/>
          </a:xfrm>
        </xdr:grpSpPr>
        <xdr:sp macro="" textlink="">
          <xdr:nvSpPr>
            <xdr:cNvPr id="3578" name="AutoShape 11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5" name="Text Box 12"/>
            <xdr:cNvSpPr txBox="1">
              <a:spLocks noChangeArrowheads="1"/>
            </xdr:cNvSpPr>
          </xdr:nvSpPr>
          <xdr:spPr bwMode="auto">
            <a:xfrm>
              <a:off x="3165" y="3750"/>
              <a:ext cx="720" cy="42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580" name="Line 13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69" name="Group 14"/>
          <xdr:cNvGrpSpPr>
            <a:grpSpLocks/>
          </xdr:cNvGrpSpPr>
        </xdr:nvGrpSpPr>
        <xdr:grpSpPr bwMode="auto">
          <a:xfrm>
            <a:off x="6755" y="3219"/>
            <a:ext cx="1008" cy="720"/>
            <a:chOff x="2880" y="3744"/>
            <a:chExt cx="1008" cy="720"/>
          </a:xfrm>
        </xdr:grpSpPr>
        <xdr:sp macro="" textlink="">
          <xdr:nvSpPr>
            <xdr:cNvPr id="3575" name="AutoShape 15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102" name="Text Box 16"/>
            <xdr:cNvSpPr txBox="1">
              <a:spLocks noChangeArrowheads="1"/>
            </xdr:cNvSpPr>
          </xdr:nvSpPr>
          <xdr:spPr bwMode="auto">
            <a:xfrm>
              <a:off x="3166" y="3751"/>
              <a:ext cx="720" cy="42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577" name="Line 17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70" name="Group 18"/>
          <xdr:cNvGrpSpPr>
            <a:grpSpLocks/>
          </xdr:cNvGrpSpPr>
        </xdr:nvGrpSpPr>
        <xdr:grpSpPr bwMode="auto">
          <a:xfrm>
            <a:off x="8208" y="3744"/>
            <a:ext cx="1008" cy="720"/>
            <a:chOff x="2880" y="3744"/>
            <a:chExt cx="1008" cy="720"/>
          </a:xfrm>
        </xdr:grpSpPr>
        <xdr:sp macro="" textlink="">
          <xdr:nvSpPr>
            <xdr:cNvPr id="3572" name="AutoShape 19"/>
            <xdr:cNvSpPr>
              <a:spLocks noChangeArrowheads="1"/>
            </xdr:cNvSpPr>
          </xdr:nvSpPr>
          <xdr:spPr bwMode="auto">
            <a:xfrm flipV="1">
              <a:off x="2880" y="4176"/>
              <a:ext cx="576" cy="288"/>
            </a:xfrm>
            <a:prstGeom prst="triangle">
              <a:avLst>
                <a:gd name="adj" fmla="val 50000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99" name="Text Box 20"/>
            <xdr:cNvSpPr txBox="1">
              <a:spLocks noChangeArrowheads="1"/>
            </xdr:cNvSpPr>
          </xdr:nvSpPr>
          <xdr:spPr bwMode="auto">
            <a:xfrm>
              <a:off x="3168" y="3738"/>
              <a:ext cx="720" cy="4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900"/>
                </a:lnSpc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</a:t>
              </a:r>
            </a:p>
            <a:p>
              <a:pPr algn="l" rtl="0">
                <a:lnSpc>
                  <a:spcPts val="900"/>
                </a:lnSpc>
                <a:defRPr sz="1000"/>
              </a:pPr>
              <a:endPara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3574" name="Line 21"/>
            <xdr:cNvSpPr>
              <a:spLocks noChangeShapeType="1"/>
            </xdr:cNvSpPr>
          </xdr:nvSpPr>
          <xdr:spPr bwMode="auto">
            <a:xfrm>
              <a:off x="3168" y="3744"/>
              <a:ext cx="0" cy="7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sp macro="" textlink="">
        <xdr:nvSpPr>
          <xdr:cNvPr id="3571" name="Line 22"/>
          <xdr:cNvSpPr>
            <a:spLocks noChangeShapeType="1"/>
          </xdr:cNvSpPr>
        </xdr:nvSpPr>
        <xdr:spPr bwMode="auto">
          <a:xfrm flipH="1">
            <a:off x="8064" y="4464"/>
            <a:ext cx="4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H30" sqref="H30"/>
    </sheetView>
  </sheetViews>
  <sheetFormatPr defaultRowHeight="12.75" x14ac:dyDescent="0.2"/>
  <sheetData/>
  <printOptions horizontalCentered="1"/>
  <pageMargins left="0.39370078740157483" right="0.39370078740157483" top="0.78740157480314965" bottom="0.59055118110236227" header="0.51181102362204722" footer="0.51181102362204722"/>
  <pageSetup paperSize="9" scale="70" orientation="portrait" horizontalDpi="4294967293" verticalDpi="300" r:id="rId1"/>
  <headerFooter alignWithMargins="0">
    <oddHeader>&amp;C&amp;16Schéma gravitační kanalizační přípojky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zoomScale="80" zoomScaleNormal="80" workbookViewId="0">
      <selection activeCell="C22" sqref="C22"/>
    </sheetView>
  </sheetViews>
  <sheetFormatPr defaultRowHeight="12.75" x14ac:dyDescent="0.2"/>
  <cols>
    <col min="1" max="1" width="3.42578125" style="32" bestFit="1" customWidth="1"/>
    <col min="2" max="2" width="14.5703125" style="4" bestFit="1" customWidth="1"/>
    <col min="3" max="3" width="18.7109375" style="4" customWidth="1"/>
    <col min="4" max="4" width="8.7109375" style="5" customWidth="1"/>
    <col min="5" max="5" width="37.7109375" style="4" bestFit="1" customWidth="1"/>
    <col min="6" max="6" width="16.28515625" style="4" customWidth="1"/>
    <col min="7" max="7" width="15.7109375" style="4" customWidth="1"/>
    <col min="8" max="10" width="10.7109375" style="3" customWidth="1"/>
    <col min="11" max="11" width="13.7109375" style="3" customWidth="1"/>
    <col min="12" max="12" width="13.7109375" style="6" customWidth="1"/>
    <col min="13" max="14" width="10.7109375" style="1" customWidth="1"/>
    <col min="15" max="15" width="15.7109375" style="2" customWidth="1"/>
    <col min="16" max="16" width="10.7109375" style="1" customWidth="1"/>
    <col min="17" max="17" width="17.5703125" style="7" bestFit="1" customWidth="1"/>
  </cols>
  <sheetData>
    <row r="1" spans="1:17" s="43" customFormat="1" ht="80.099999999999994" customHeight="1" thickBot="1" x14ac:dyDescent="0.25">
      <c r="A1" s="35"/>
      <c r="B1" s="36" t="s">
        <v>5</v>
      </c>
      <c r="C1" s="36" t="s">
        <v>6</v>
      </c>
      <c r="D1" s="37" t="s">
        <v>11</v>
      </c>
      <c r="E1" s="36" t="s">
        <v>0</v>
      </c>
      <c r="F1" s="36" t="s">
        <v>18</v>
      </c>
      <c r="G1" s="36" t="s">
        <v>37</v>
      </c>
      <c r="H1" s="38" t="s">
        <v>33</v>
      </c>
      <c r="I1" s="38" t="s">
        <v>12</v>
      </c>
      <c r="J1" s="38" t="s">
        <v>17</v>
      </c>
      <c r="K1" s="38" t="s">
        <v>13</v>
      </c>
      <c r="L1" s="38" t="s">
        <v>7</v>
      </c>
      <c r="M1" s="39" t="s">
        <v>14</v>
      </c>
      <c r="N1" s="40" t="s">
        <v>71</v>
      </c>
      <c r="O1" s="41" t="s">
        <v>1</v>
      </c>
      <c r="P1" s="42" t="s">
        <v>4</v>
      </c>
      <c r="Q1" s="36" t="s">
        <v>10</v>
      </c>
    </row>
    <row r="2" spans="1:17" s="43" customFormat="1" ht="13.5" thickBot="1" x14ac:dyDescent="0.25">
      <c r="A2" s="35"/>
      <c r="B2" s="44"/>
      <c r="C2" s="44"/>
      <c r="D2" s="44" t="s">
        <v>3</v>
      </c>
      <c r="E2" s="44"/>
      <c r="F2" s="44"/>
      <c r="G2" s="44"/>
      <c r="H2" s="45" t="s">
        <v>2</v>
      </c>
      <c r="I2" s="45" t="s">
        <v>2</v>
      </c>
      <c r="J2" s="46" t="s">
        <v>2</v>
      </c>
      <c r="K2" s="46" t="s">
        <v>2</v>
      </c>
      <c r="L2" s="45"/>
      <c r="M2" s="40" t="s">
        <v>16</v>
      </c>
      <c r="N2" s="47" t="s">
        <v>3</v>
      </c>
      <c r="O2" s="48"/>
      <c r="P2" s="47" t="s">
        <v>3</v>
      </c>
      <c r="Q2" s="47" t="s">
        <v>3</v>
      </c>
    </row>
    <row r="3" spans="1:17" s="14" customFormat="1" ht="26.25" thickBot="1" x14ac:dyDescent="0.25">
      <c r="A3" s="49">
        <v>1</v>
      </c>
      <c r="B3" s="20" t="s">
        <v>29</v>
      </c>
      <c r="C3" s="9" t="s">
        <v>27</v>
      </c>
      <c r="D3" s="18">
        <v>0</v>
      </c>
      <c r="E3" s="9" t="s">
        <v>25</v>
      </c>
      <c r="F3" s="9"/>
      <c r="G3" s="18" t="s">
        <v>8</v>
      </c>
      <c r="H3" s="19">
        <v>184.34</v>
      </c>
      <c r="I3" s="19">
        <f>H3-0.93</f>
        <v>183.41</v>
      </c>
      <c r="J3" s="19"/>
      <c r="K3" s="19">
        <v>183.04</v>
      </c>
      <c r="L3" s="19">
        <f>K3</f>
        <v>183.04</v>
      </c>
      <c r="M3" s="18">
        <f>(I3-L3)/P3*100</f>
        <v>3.1896551724138322</v>
      </c>
      <c r="N3" s="19"/>
      <c r="O3" s="9" t="s">
        <v>23</v>
      </c>
      <c r="P3" s="18">
        <v>11.6</v>
      </c>
      <c r="Q3" s="21" t="s">
        <v>38</v>
      </c>
    </row>
    <row r="4" spans="1:17" s="14" customFormat="1" ht="26.25" thickBot="1" x14ac:dyDescent="0.25">
      <c r="A4" s="50">
        <f>A3+1</f>
        <v>2</v>
      </c>
      <c r="B4" s="10" t="s">
        <v>31</v>
      </c>
      <c r="C4" s="27" t="s">
        <v>67</v>
      </c>
      <c r="D4" s="51"/>
      <c r="E4" s="27"/>
      <c r="F4" s="27"/>
      <c r="G4" s="51"/>
      <c r="H4" s="52"/>
      <c r="I4" s="52"/>
      <c r="J4" s="52"/>
      <c r="K4" s="52"/>
      <c r="L4" s="52"/>
      <c r="M4" s="51"/>
      <c r="N4" s="52"/>
      <c r="O4" s="8" t="s">
        <v>26</v>
      </c>
      <c r="P4" s="11">
        <f>14.3+10.4</f>
        <v>24.700000000000003</v>
      </c>
      <c r="Q4" s="13"/>
    </row>
    <row r="5" spans="1:17" s="14" customFormat="1" ht="26.25" thickBot="1" x14ac:dyDescent="0.25">
      <c r="A5" s="49">
        <f t="shared" ref="A5:A21" si="0">A4+1</f>
        <v>3</v>
      </c>
      <c r="B5" s="10" t="s">
        <v>76</v>
      </c>
      <c r="C5" s="27" t="s">
        <v>74</v>
      </c>
      <c r="D5" s="51"/>
      <c r="E5" s="27"/>
      <c r="F5" s="27"/>
      <c r="G5" s="51"/>
      <c r="H5" s="52"/>
      <c r="I5" s="52"/>
      <c r="J5" s="52"/>
      <c r="K5" s="52"/>
      <c r="L5" s="52"/>
      <c r="M5" s="51"/>
      <c r="N5" s="52"/>
      <c r="O5" s="8" t="s">
        <v>23</v>
      </c>
      <c r="P5" s="11">
        <v>0.5</v>
      </c>
      <c r="Q5" s="13"/>
    </row>
    <row r="6" spans="1:17" s="14" customFormat="1" ht="26.25" thickBot="1" x14ac:dyDescent="0.25">
      <c r="A6" s="50">
        <f t="shared" si="0"/>
        <v>4</v>
      </c>
      <c r="B6" s="23" t="s">
        <v>30</v>
      </c>
      <c r="C6" s="22" t="s">
        <v>28</v>
      </c>
      <c r="D6" s="24" t="s">
        <v>15</v>
      </c>
      <c r="E6" s="22" t="s">
        <v>54</v>
      </c>
      <c r="F6" s="22" t="s">
        <v>32</v>
      </c>
      <c r="G6" s="24" t="s">
        <v>8</v>
      </c>
      <c r="H6" s="25">
        <v>183.94</v>
      </c>
      <c r="I6" s="25">
        <f>H6-0.93</f>
        <v>183.01</v>
      </c>
      <c r="J6" s="25"/>
      <c r="K6" s="25">
        <v>182.13</v>
      </c>
      <c r="L6" s="25">
        <f>K6+0.25</f>
        <v>182.38</v>
      </c>
      <c r="M6" s="24">
        <f t="shared" ref="M6:M12" si="1">(I6-L6)/P6*100</f>
        <v>22.49999999999984</v>
      </c>
      <c r="N6" s="25"/>
      <c r="O6" s="22" t="s">
        <v>23</v>
      </c>
      <c r="P6" s="24">
        <v>2.8</v>
      </c>
      <c r="Q6" s="26"/>
    </row>
    <row r="7" spans="1:17" s="14" customFormat="1" ht="26.25" thickBot="1" x14ac:dyDescent="0.25">
      <c r="A7" s="49">
        <f t="shared" si="0"/>
        <v>5</v>
      </c>
      <c r="B7" s="10" t="s">
        <v>34</v>
      </c>
      <c r="C7" s="8" t="s">
        <v>28</v>
      </c>
      <c r="D7" s="11" t="s">
        <v>15</v>
      </c>
      <c r="E7" s="8" t="s">
        <v>54</v>
      </c>
      <c r="F7" s="8" t="s">
        <v>32</v>
      </c>
      <c r="G7" s="11" t="s">
        <v>9</v>
      </c>
      <c r="H7" s="12">
        <v>183.71</v>
      </c>
      <c r="I7" s="12">
        <f>H7-1.19</f>
        <v>182.52</v>
      </c>
      <c r="J7" s="12"/>
      <c r="K7" s="12">
        <v>181.79</v>
      </c>
      <c r="L7" s="12">
        <f>K7+0.25</f>
        <v>182.04</v>
      </c>
      <c r="M7" s="11">
        <f t="shared" si="1"/>
        <v>21.818181818182644</v>
      </c>
      <c r="N7" s="12"/>
      <c r="O7" s="8" t="s">
        <v>23</v>
      </c>
      <c r="P7" s="11">
        <v>2.2000000000000002</v>
      </c>
      <c r="Q7" s="13"/>
    </row>
    <row r="8" spans="1:17" s="14" customFormat="1" ht="26.25" thickBot="1" x14ac:dyDescent="0.25">
      <c r="A8" s="50">
        <f t="shared" si="0"/>
        <v>6</v>
      </c>
      <c r="B8" s="10" t="s">
        <v>35</v>
      </c>
      <c r="C8" s="8" t="s">
        <v>28</v>
      </c>
      <c r="D8" s="11" t="s">
        <v>15</v>
      </c>
      <c r="E8" s="8" t="s">
        <v>54</v>
      </c>
      <c r="F8" s="8" t="s">
        <v>32</v>
      </c>
      <c r="G8" s="11" t="s">
        <v>8</v>
      </c>
      <c r="H8" s="12">
        <v>183.45</v>
      </c>
      <c r="I8" s="12">
        <f>H8-1.01</f>
        <v>182.44</v>
      </c>
      <c r="J8" s="12"/>
      <c r="K8" s="12">
        <v>181.67</v>
      </c>
      <c r="L8" s="12">
        <f>K8+0.25</f>
        <v>181.92</v>
      </c>
      <c r="M8" s="11">
        <f t="shared" si="1"/>
        <v>26.000000000000512</v>
      </c>
      <c r="N8" s="12"/>
      <c r="O8" s="8" t="s">
        <v>23</v>
      </c>
      <c r="P8" s="11">
        <v>2</v>
      </c>
      <c r="Q8" s="13" t="s">
        <v>19</v>
      </c>
    </row>
    <row r="9" spans="1:17" s="14" customFormat="1" ht="26.25" thickBot="1" x14ac:dyDescent="0.25">
      <c r="A9" s="49">
        <f t="shared" si="0"/>
        <v>7</v>
      </c>
      <c r="B9" s="10" t="s">
        <v>36</v>
      </c>
      <c r="C9" s="8" t="s">
        <v>40</v>
      </c>
      <c r="D9" s="11" t="s">
        <v>15</v>
      </c>
      <c r="E9" s="8" t="s">
        <v>54</v>
      </c>
      <c r="F9" s="8" t="s">
        <v>22</v>
      </c>
      <c r="G9" s="11" t="s">
        <v>9</v>
      </c>
      <c r="H9" s="12">
        <v>184.36</v>
      </c>
      <c r="I9" s="12">
        <f>H9-1.19</f>
        <v>183.17000000000002</v>
      </c>
      <c r="J9" s="12"/>
      <c r="K9" s="12">
        <v>182.01</v>
      </c>
      <c r="L9" s="12">
        <f>K9+0.45</f>
        <v>182.45999999999998</v>
      </c>
      <c r="M9" s="11">
        <f t="shared" si="1"/>
        <v>13.396226415095027</v>
      </c>
      <c r="N9" s="12"/>
      <c r="O9" s="8" t="s">
        <v>23</v>
      </c>
      <c r="P9" s="11">
        <v>5.3</v>
      </c>
      <c r="Q9" s="13"/>
    </row>
    <row r="10" spans="1:17" s="14" customFormat="1" ht="26.25" thickBot="1" x14ac:dyDescent="0.25">
      <c r="A10" s="50">
        <f t="shared" si="0"/>
        <v>8</v>
      </c>
      <c r="B10" s="10" t="s">
        <v>49</v>
      </c>
      <c r="C10" s="8" t="s">
        <v>28</v>
      </c>
      <c r="D10" s="11" t="s">
        <v>15</v>
      </c>
      <c r="E10" s="8" t="s">
        <v>54</v>
      </c>
      <c r="F10" s="8" t="s">
        <v>50</v>
      </c>
      <c r="G10" s="11" t="s">
        <v>9</v>
      </c>
      <c r="H10" s="12">
        <v>184.11</v>
      </c>
      <c r="I10" s="12">
        <f>H10-1.01</f>
        <v>183.10000000000002</v>
      </c>
      <c r="J10" s="12"/>
      <c r="K10" s="12">
        <v>182.31</v>
      </c>
      <c r="L10" s="12">
        <f>K10+0.25</f>
        <v>182.56</v>
      </c>
      <c r="M10" s="11">
        <f t="shared" si="1"/>
        <v>16.363636363636985</v>
      </c>
      <c r="N10" s="12"/>
      <c r="O10" s="8" t="s">
        <v>23</v>
      </c>
      <c r="P10" s="11">
        <v>3.3</v>
      </c>
      <c r="Q10" s="13"/>
    </row>
    <row r="11" spans="1:17" s="14" customFormat="1" ht="26.25" thickBot="1" x14ac:dyDescent="0.25">
      <c r="A11" s="49">
        <f t="shared" si="0"/>
        <v>9</v>
      </c>
      <c r="B11" s="10" t="s">
        <v>51</v>
      </c>
      <c r="C11" s="8" t="s">
        <v>28</v>
      </c>
      <c r="D11" s="11" t="s">
        <v>15</v>
      </c>
      <c r="E11" s="8" t="s">
        <v>54</v>
      </c>
      <c r="F11" s="8" t="s">
        <v>20</v>
      </c>
      <c r="G11" s="11" t="s">
        <v>8</v>
      </c>
      <c r="H11" s="12">
        <v>184.03</v>
      </c>
      <c r="I11" s="12">
        <f>H11-1.29</f>
        <v>182.74</v>
      </c>
      <c r="J11" s="12"/>
      <c r="K11" s="12">
        <v>182.24</v>
      </c>
      <c r="L11" s="12">
        <f>K11+0.3</f>
        <v>182.54000000000002</v>
      </c>
      <c r="M11" s="11">
        <f t="shared" si="1"/>
        <v>24.999999999998579</v>
      </c>
      <c r="N11" s="12"/>
      <c r="O11" s="8" t="s">
        <v>23</v>
      </c>
      <c r="P11" s="11">
        <v>0.8</v>
      </c>
      <c r="Q11" s="13"/>
    </row>
    <row r="12" spans="1:17" s="14" customFormat="1" ht="39" thickBot="1" x14ac:dyDescent="0.25">
      <c r="A12" s="50">
        <f t="shared" si="0"/>
        <v>10</v>
      </c>
      <c r="B12" s="10" t="s">
        <v>53</v>
      </c>
      <c r="C12" s="8" t="s">
        <v>28</v>
      </c>
      <c r="D12" s="11" t="s">
        <v>15</v>
      </c>
      <c r="E12" s="8" t="s">
        <v>55</v>
      </c>
      <c r="F12" s="8"/>
      <c r="G12" s="11" t="s">
        <v>52</v>
      </c>
      <c r="H12" s="12">
        <v>183.87</v>
      </c>
      <c r="I12" s="12">
        <f>H12-1.01</f>
        <v>182.86</v>
      </c>
      <c r="J12" s="12"/>
      <c r="K12" s="12">
        <v>182.39</v>
      </c>
      <c r="L12" s="12">
        <f>K12+0.4</f>
        <v>182.79</v>
      </c>
      <c r="M12" s="11">
        <f t="shared" si="1"/>
        <v>2.5000000000007718</v>
      </c>
      <c r="N12" s="12"/>
      <c r="O12" s="8" t="s">
        <v>23</v>
      </c>
      <c r="P12" s="11">
        <v>2.8</v>
      </c>
      <c r="Q12" s="13"/>
    </row>
    <row r="13" spans="1:17" s="14" customFormat="1" ht="26.25" thickBot="1" x14ac:dyDescent="0.25">
      <c r="A13" s="49">
        <f t="shared" si="0"/>
        <v>11</v>
      </c>
      <c r="B13" s="10" t="s">
        <v>39</v>
      </c>
      <c r="C13" s="8" t="s">
        <v>40</v>
      </c>
      <c r="D13" s="11" t="s">
        <v>15</v>
      </c>
      <c r="E13" s="8" t="s">
        <v>54</v>
      </c>
      <c r="F13" s="8" t="s">
        <v>41</v>
      </c>
      <c r="G13" s="11" t="s">
        <v>45</v>
      </c>
      <c r="H13" s="12">
        <v>183.67</v>
      </c>
      <c r="I13" s="12">
        <f>H13-1.01</f>
        <v>182.66</v>
      </c>
      <c r="J13" s="12">
        <v>182.64</v>
      </c>
      <c r="K13" s="12">
        <v>181.42</v>
      </c>
      <c r="L13" s="12">
        <f>K13+0.7</f>
        <v>182.11999999999998</v>
      </c>
      <c r="M13" s="11">
        <f>(I13-J13)/P13*100</f>
        <v>3.3333333333350388</v>
      </c>
      <c r="N13" s="12">
        <f>J13-L13</f>
        <v>0.52000000000001023</v>
      </c>
      <c r="O13" s="8" t="s">
        <v>23</v>
      </c>
      <c r="P13" s="11">
        <v>0.6</v>
      </c>
      <c r="Q13" s="13"/>
    </row>
    <row r="14" spans="1:17" s="14" customFormat="1" ht="39" thickBot="1" x14ac:dyDescent="0.25">
      <c r="A14" s="50">
        <f t="shared" si="0"/>
        <v>12</v>
      </c>
      <c r="B14" s="20" t="s">
        <v>42</v>
      </c>
      <c r="C14" s="9" t="s">
        <v>40</v>
      </c>
      <c r="D14" s="18" t="s">
        <v>15</v>
      </c>
      <c r="E14" s="9" t="s">
        <v>54</v>
      </c>
      <c r="F14" s="9"/>
      <c r="G14" s="18" t="s">
        <v>9</v>
      </c>
      <c r="H14" s="19">
        <v>182.83</v>
      </c>
      <c r="I14" s="19">
        <f>H14-1.01</f>
        <v>181.82000000000002</v>
      </c>
      <c r="J14" s="19"/>
      <c r="K14" s="19">
        <v>181.05</v>
      </c>
      <c r="L14" s="19">
        <f>K14+0.45</f>
        <v>181.5</v>
      </c>
      <c r="M14" s="18">
        <f>(I14-L14)/P14*100</f>
        <v>3.1067961165050639</v>
      </c>
      <c r="N14" s="19"/>
      <c r="O14" s="9" t="s">
        <v>23</v>
      </c>
      <c r="P14" s="18">
        <v>10.3</v>
      </c>
      <c r="Q14" s="21" t="s">
        <v>43</v>
      </c>
    </row>
    <row r="15" spans="1:17" s="14" customFormat="1" ht="26.25" thickBot="1" x14ac:dyDescent="0.25">
      <c r="A15" s="49">
        <f t="shared" si="0"/>
        <v>13</v>
      </c>
      <c r="B15" s="53" t="s">
        <v>46</v>
      </c>
      <c r="C15" s="8" t="s">
        <v>70</v>
      </c>
      <c r="D15" s="11">
        <v>6.3</v>
      </c>
      <c r="E15" s="54" t="s">
        <v>44</v>
      </c>
      <c r="F15" s="8" t="s">
        <v>20</v>
      </c>
      <c r="G15" s="11" t="s">
        <v>8</v>
      </c>
      <c r="H15" s="12">
        <v>184.52</v>
      </c>
      <c r="I15" s="12">
        <f>H15-0.85</f>
        <v>183.67000000000002</v>
      </c>
      <c r="J15" s="12"/>
      <c r="K15" s="55">
        <v>183.52</v>
      </c>
      <c r="L15" s="55">
        <v>183.52</v>
      </c>
      <c r="M15" s="11">
        <f>(I15-L15)/P15*100</f>
        <v>2.941176470588347</v>
      </c>
      <c r="N15" s="12"/>
      <c r="O15" s="8" t="s">
        <v>23</v>
      </c>
      <c r="P15" s="11">
        <v>5.0999999999999996</v>
      </c>
      <c r="Q15" s="13"/>
    </row>
    <row r="16" spans="1:17" s="14" customFormat="1" ht="26.25" thickBot="1" x14ac:dyDescent="0.25">
      <c r="A16" s="50">
        <f t="shared" si="0"/>
        <v>14</v>
      </c>
      <c r="B16" s="23" t="s">
        <v>21</v>
      </c>
      <c r="C16" s="9" t="s">
        <v>65</v>
      </c>
      <c r="D16" s="24" t="s">
        <v>15</v>
      </c>
      <c r="E16" s="22" t="s">
        <v>56</v>
      </c>
      <c r="F16" s="22" t="s">
        <v>22</v>
      </c>
      <c r="G16" s="24" t="s">
        <v>9</v>
      </c>
      <c r="H16" s="25">
        <v>184.58</v>
      </c>
      <c r="I16" s="25">
        <f>H16-1.3</f>
        <v>183.28</v>
      </c>
      <c r="J16" s="25"/>
      <c r="K16" s="25">
        <v>182.47</v>
      </c>
      <c r="L16" s="25">
        <f>K16+0.2</f>
        <v>182.67</v>
      </c>
      <c r="M16" s="24">
        <f t="shared" ref="M16" si="2">(I16-L16)/P16*100</f>
        <v>5.8653846153847464</v>
      </c>
      <c r="N16" s="25"/>
      <c r="O16" s="22" t="s">
        <v>23</v>
      </c>
      <c r="P16" s="24">
        <v>10.4</v>
      </c>
      <c r="Q16" s="26" t="s">
        <v>24</v>
      </c>
    </row>
    <row r="17" spans="1:22" s="14" customFormat="1" ht="26.25" thickBot="1" x14ac:dyDescent="0.25">
      <c r="A17" s="49">
        <f t="shared" si="0"/>
        <v>15</v>
      </c>
      <c r="B17" s="20" t="s">
        <v>47</v>
      </c>
      <c r="C17" s="9" t="s">
        <v>65</v>
      </c>
      <c r="D17" s="18" t="s">
        <v>15</v>
      </c>
      <c r="E17" s="9" t="s">
        <v>56</v>
      </c>
      <c r="F17" s="9" t="s">
        <v>50</v>
      </c>
      <c r="G17" s="18" t="s">
        <v>9</v>
      </c>
      <c r="H17" s="19">
        <v>185.02</v>
      </c>
      <c r="I17" s="19">
        <f>H17-1.3</f>
        <v>183.72</v>
      </c>
      <c r="J17" s="19"/>
      <c r="K17" s="19">
        <v>182.66</v>
      </c>
      <c r="L17" s="19">
        <f>K17+0.25</f>
        <v>182.91</v>
      </c>
      <c r="M17" s="18">
        <f t="shared" ref="M17" si="3">(I17-L17)/P17*100</f>
        <v>31.153846153846242</v>
      </c>
      <c r="N17" s="19"/>
      <c r="O17" s="9" t="s">
        <v>23</v>
      </c>
      <c r="P17" s="18">
        <v>2.6</v>
      </c>
      <c r="Q17" s="21" t="s">
        <v>48</v>
      </c>
    </row>
    <row r="18" spans="1:22" s="14" customFormat="1" ht="39" thickBot="1" x14ac:dyDescent="0.25">
      <c r="A18" s="50">
        <f t="shared" si="0"/>
        <v>16</v>
      </c>
      <c r="B18" s="10" t="s">
        <v>58</v>
      </c>
      <c r="C18" s="27" t="s">
        <v>66</v>
      </c>
      <c r="D18" s="51"/>
      <c r="E18" s="27"/>
      <c r="F18" s="27"/>
      <c r="G18" s="51"/>
      <c r="H18" s="52"/>
      <c r="I18" s="52"/>
      <c r="J18" s="52"/>
      <c r="K18" s="52"/>
      <c r="L18" s="52"/>
      <c r="M18" s="51"/>
      <c r="N18" s="52"/>
      <c r="O18" s="8" t="s">
        <v>23</v>
      </c>
      <c r="P18" s="11">
        <f>12.8+4</f>
        <v>16.8</v>
      </c>
      <c r="Q18" s="13" t="s">
        <v>57</v>
      </c>
    </row>
    <row r="19" spans="1:22" s="14" customFormat="1" ht="26.25" thickBot="1" x14ac:dyDescent="0.25">
      <c r="A19" s="49">
        <f t="shared" si="0"/>
        <v>17</v>
      </c>
      <c r="B19" s="10" t="s">
        <v>64</v>
      </c>
      <c r="C19" s="9" t="s">
        <v>65</v>
      </c>
      <c r="D19" s="11" t="s">
        <v>15</v>
      </c>
      <c r="E19" s="9" t="s">
        <v>56</v>
      </c>
      <c r="F19" s="9" t="s">
        <v>73</v>
      </c>
      <c r="G19" s="11" t="s">
        <v>9</v>
      </c>
      <c r="H19" s="12">
        <v>185.42</v>
      </c>
      <c r="I19" s="12">
        <f>H19-0.77</f>
        <v>184.64999999999998</v>
      </c>
      <c r="J19" s="12">
        <v>184.42</v>
      </c>
      <c r="K19" s="12">
        <v>182.74</v>
      </c>
      <c r="L19" s="12">
        <f>K19+0.3</f>
        <v>183.04000000000002</v>
      </c>
      <c r="M19" s="11">
        <f>(I19-J19)/P19*100</f>
        <v>6.9696969696966606</v>
      </c>
      <c r="N19" s="12">
        <f>J19-L19</f>
        <v>1.379999999999967</v>
      </c>
      <c r="O19" s="8" t="s">
        <v>23</v>
      </c>
      <c r="P19" s="11">
        <v>3.3</v>
      </c>
      <c r="Q19" s="13" t="s">
        <v>60</v>
      </c>
    </row>
    <row r="20" spans="1:22" s="43" customFormat="1" ht="77.25" thickBot="1" x14ac:dyDescent="0.25">
      <c r="A20" s="50">
        <f t="shared" si="0"/>
        <v>18</v>
      </c>
      <c r="B20" s="10" t="s">
        <v>69</v>
      </c>
      <c r="C20" s="8" t="s">
        <v>28</v>
      </c>
      <c r="D20" s="11" t="s">
        <v>15</v>
      </c>
      <c r="E20" s="8" t="s">
        <v>59</v>
      </c>
      <c r="F20" s="8" t="s">
        <v>41</v>
      </c>
      <c r="G20" s="11" t="s">
        <v>8</v>
      </c>
      <c r="H20" s="12">
        <v>184.17</v>
      </c>
      <c r="I20" s="56">
        <f>H20-N20</f>
        <v>183.36999999999998</v>
      </c>
      <c r="J20" s="57"/>
      <c r="K20" s="12">
        <v>181.41</v>
      </c>
      <c r="L20" s="19">
        <f>K20+0.3</f>
        <v>181.71</v>
      </c>
      <c r="M20" s="18">
        <f t="shared" ref="M20:M21" si="4">(I20-L20)/P20*100</f>
        <v>30.740740740740147</v>
      </c>
      <c r="N20" s="56">
        <v>0.8</v>
      </c>
      <c r="O20" s="8" t="s">
        <v>23</v>
      </c>
      <c r="P20" s="11">
        <v>5.4</v>
      </c>
      <c r="Q20" s="58" t="s">
        <v>61</v>
      </c>
    </row>
    <row r="21" spans="1:22" s="43" customFormat="1" ht="77.25" thickBot="1" x14ac:dyDescent="0.25">
      <c r="A21" s="49">
        <f t="shared" si="0"/>
        <v>19</v>
      </c>
      <c r="B21" s="10" t="s">
        <v>68</v>
      </c>
      <c r="C21" s="8" t="s">
        <v>28</v>
      </c>
      <c r="D21" s="11" t="s">
        <v>15</v>
      </c>
      <c r="E21" s="8" t="s">
        <v>59</v>
      </c>
      <c r="F21" s="8" t="s">
        <v>63</v>
      </c>
      <c r="G21" s="11" t="s">
        <v>8</v>
      </c>
      <c r="H21" s="12">
        <v>184.17</v>
      </c>
      <c r="I21" s="56">
        <f>H21-N21</f>
        <v>183.36999999999998</v>
      </c>
      <c r="J21" s="57"/>
      <c r="K21" s="12">
        <v>181.78</v>
      </c>
      <c r="L21" s="12">
        <f>K21+0.3</f>
        <v>182.08</v>
      </c>
      <c r="M21" s="11">
        <f t="shared" si="4"/>
        <v>20.156249999999432</v>
      </c>
      <c r="N21" s="56">
        <v>0.8</v>
      </c>
      <c r="O21" s="8" t="s">
        <v>23</v>
      </c>
      <c r="P21" s="11">
        <v>6.4</v>
      </c>
      <c r="Q21" s="58" t="s">
        <v>62</v>
      </c>
    </row>
    <row r="22" spans="1:22" s="43" customFormat="1" ht="30" customHeight="1" thickBot="1" x14ac:dyDescent="0.25">
      <c r="A22" s="35"/>
      <c r="B22" s="50"/>
      <c r="C22" s="15"/>
      <c r="D22" s="59"/>
      <c r="E22" s="34" t="s">
        <v>75</v>
      </c>
      <c r="F22" s="60"/>
      <c r="G22" s="16"/>
      <c r="H22" s="17"/>
      <c r="I22" s="61"/>
      <c r="J22" s="62"/>
      <c r="K22" s="17"/>
      <c r="L22" s="17"/>
      <c r="M22" s="16"/>
      <c r="N22" s="31">
        <f>SUM(N3:N21)</f>
        <v>3.4999999999999769</v>
      </c>
      <c r="O22" s="28"/>
      <c r="P22" s="31">
        <f>SUM(P3:P21)</f>
        <v>116.89999999999999</v>
      </c>
      <c r="Q22" s="15"/>
      <c r="T22" s="63">
        <f>P21+P20+P19+P17+P16+P14+P13+P11+6.5</f>
        <v>46.300000000000004</v>
      </c>
      <c r="V22" s="63">
        <f>P3+P4+P5+P6+P7+P8+P9+P10+P12+P15+P18-6.5</f>
        <v>70.599999999999994</v>
      </c>
    </row>
    <row r="23" spans="1:22" s="43" customFormat="1" ht="32.25" thickBot="1" x14ac:dyDescent="0.25">
      <c r="A23" s="35"/>
      <c r="B23" s="64"/>
      <c r="C23" s="64"/>
      <c r="D23" s="65"/>
      <c r="E23" s="64"/>
      <c r="F23" s="64"/>
      <c r="G23" s="64"/>
      <c r="H23" s="66"/>
      <c r="I23" s="66"/>
      <c r="J23" s="66"/>
      <c r="K23" s="66"/>
      <c r="L23" s="67"/>
      <c r="M23" s="68"/>
      <c r="N23" s="33" t="s">
        <v>72</v>
      </c>
      <c r="O23" s="30" t="s">
        <v>23</v>
      </c>
      <c r="P23" s="29">
        <f>SUM(P5:P21)+P3+SUM(N6:N21)</f>
        <v>95.699999999999974</v>
      </c>
      <c r="Q23" s="69"/>
    </row>
    <row r="24" spans="1:22" s="43" customFormat="1" ht="32.25" thickBot="1" x14ac:dyDescent="0.25">
      <c r="A24" s="35"/>
      <c r="B24" s="64"/>
      <c r="C24" s="64"/>
      <c r="D24" s="65"/>
      <c r="E24" s="64"/>
      <c r="F24" s="64"/>
      <c r="G24" s="64"/>
      <c r="H24" s="66"/>
      <c r="I24" s="66"/>
      <c r="J24" s="66"/>
      <c r="K24" s="66"/>
      <c r="L24" s="67"/>
      <c r="M24" s="68"/>
      <c r="N24" s="70"/>
      <c r="O24" s="30" t="s">
        <v>26</v>
      </c>
      <c r="P24" s="29">
        <f>P4</f>
        <v>24.700000000000003</v>
      </c>
      <c r="Q24" s="69"/>
    </row>
  </sheetData>
  <mergeCells count="2">
    <mergeCell ref="N23:N24"/>
    <mergeCell ref="E22:F22"/>
  </mergeCells>
  <printOptions gridLines="1" gridLinesSet="0"/>
  <pageMargins left="0.39370078740157483" right="0.78740157480314965" top="0.78740157480314965" bottom="0.39370078740157483" header="0.39370078740157483" footer="0.39370078740157483"/>
  <pageSetup paperSize="9" scale="57" fitToWidth="2" orientation="landscape" horizontalDpi="4294967293" verticalDpi="300" r:id="rId1"/>
  <headerFooter alignWithMargins="0">
    <oddHeader>&amp;C&amp;"Arial CE,Tučné"&amp;14&amp;UTabulka kanalizačních přípojek od jednotlivých povrchových odvodňovacích prvků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přípojky_schema</vt:lpstr>
      <vt:lpstr>TABULKA KRALUPY</vt:lpstr>
      <vt:lpstr>List4</vt:lpstr>
      <vt:lpstr>List5</vt:lpstr>
      <vt:lpstr>List6</vt:lpstr>
      <vt:lpstr>List7</vt:lpstr>
      <vt:lpstr>List8</vt:lpstr>
      <vt:lpstr>List9</vt:lpstr>
      <vt:lpstr>List10</vt:lpstr>
      <vt:lpstr>List11</vt:lpstr>
      <vt:lpstr>List12</vt:lpstr>
      <vt:lpstr>List13</vt:lpstr>
      <vt:lpstr>List14</vt:lpstr>
      <vt:lpstr>List15</vt:lpstr>
      <vt:lpstr>List16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Psané podélné profily přípojek</dc:title>
  <dc:creator>Ing. Daniel Kotaška</dc:creator>
  <cp:lastModifiedBy>Zbyněk Rob</cp:lastModifiedBy>
  <cp:lastPrinted>2025-01-19T16:43:04Z</cp:lastPrinted>
  <dcterms:created xsi:type="dcterms:W3CDTF">2000-12-05T08:49:52Z</dcterms:created>
  <dcterms:modified xsi:type="dcterms:W3CDTF">2025-01-19T16:45:05Z</dcterms:modified>
</cp:coreProperties>
</file>